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bkup\Folders\PBEA\Dec2015-Delivery - ALAs - Content\QG - ALAs and data files\Chapter 2 Linkage\"/>
    </mc:Choice>
  </mc:AlternateContent>
  <xr:revisionPtr revIDLastSave="0" documentId="8_{5ABA69D8-92A1-42DB-A8FE-85352AB9427D}" xr6:coauthVersionLast="47" xr6:coauthVersionMax="47" xr10:uidLastSave="{00000000-0000-0000-0000-000000000000}"/>
  <bookViews>
    <workbookView xWindow="37425" yWindow="315" windowWidth="1249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P26" i="1" l="1"/>
  <c r="R24" i="1"/>
  <c r="P28" i="1"/>
  <c r="T24" i="1"/>
  <c r="P27" i="1"/>
  <c r="S24" i="1"/>
  <c r="P25" i="1"/>
  <c r="Q24" i="1"/>
  <c r="N48" i="1"/>
  <c r="S27" i="1" l="1"/>
  <c r="Q37" i="1" s="1"/>
  <c r="R28" i="1"/>
  <c r="S25" i="1"/>
  <c r="T26" i="1"/>
  <c r="Q27" i="1"/>
  <c r="S26" i="1"/>
  <c r="R27" i="1"/>
  <c r="T27" i="1"/>
  <c r="R25" i="1"/>
  <c r="Q26" i="1"/>
  <c r="S28" i="1"/>
  <c r="Q28" i="1"/>
  <c r="Q25" i="1"/>
  <c r="Q31" i="1" s="1"/>
  <c r="R26" i="1"/>
  <c r="Q33" i="1" s="1"/>
  <c r="T25" i="1"/>
  <c r="T28" i="1"/>
  <c r="Q39" i="1" s="1"/>
  <c r="Q32" i="1" l="1"/>
  <c r="Q36" i="1"/>
  <c r="Q34" i="1"/>
  <c r="Q38" i="1"/>
  <c r="Q35" i="1"/>
  <c r="R35" i="1" s="1"/>
  <c r="Q47" i="1"/>
  <c r="V47" i="1" s="1"/>
  <c r="Q53" i="1" l="1"/>
  <c r="S35" i="1"/>
  <c r="U35" i="1" s="1"/>
  <c r="R37" i="1"/>
  <c r="R39" i="1"/>
  <c r="R32" i="1"/>
  <c r="S32" i="1" s="1"/>
  <c r="U32" i="1" s="1"/>
  <c r="R31" i="1"/>
  <c r="R38" i="1"/>
  <c r="R34" i="1"/>
  <c r="R36" i="1"/>
  <c r="R33" i="1"/>
  <c r="Q45" i="1"/>
  <c r="V45" i="1" s="1"/>
  <c r="Q46" i="1"/>
  <c r="V46" i="1" s="1"/>
  <c r="Q40" i="1"/>
  <c r="Q44" i="1"/>
  <c r="V44" i="1" s="1"/>
  <c r="Q50" i="1" l="1"/>
  <c r="Q52" i="1"/>
  <c r="Q51" i="1"/>
  <c r="S37" i="1"/>
  <c r="U37" i="1" s="1"/>
  <c r="S33" i="1"/>
  <c r="U33" i="1" s="1"/>
  <c r="S36" i="1"/>
  <c r="U36" i="1" s="1"/>
  <c r="T35" i="1"/>
  <c r="S34" i="1"/>
  <c r="U34" i="1" s="1"/>
  <c r="S38" i="1"/>
  <c r="U38" i="1" s="1"/>
  <c r="S39" i="1"/>
  <c r="U39" i="1" s="1"/>
  <c r="R40" i="1"/>
  <c r="S31" i="1"/>
  <c r="V32" i="1"/>
  <c r="R47" i="1"/>
  <c r="R53" i="1" s="1"/>
  <c r="R44" i="1"/>
  <c r="R50" i="1" s="1"/>
  <c r="R45" i="1"/>
  <c r="R51" i="1" s="1"/>
  <c r="R46" i="1"/>
  <c r="R52" i="1" s="1"/>
  <c r="T33" i="1" l="1"/>
  <c r="T36" i="1"/>
  <c r="T38" i="1"/>
  <c r="T39" i="1"/>
  <c r="T47" i="1" s="1"/>
  <c r="T37" i="1"/>
  <c r="T34" i="1"/>
  <c r="T31" i="1"/>
  <c r="V31" i="1"/>
  <c r="S40" i="1"/>
  <c r="T32" i="1"/>
  <c r="V35" i="1"/>
  <c r="V34" i="1"/>
  <c r="V36" i="1"/>
  <c r="V39" i="1"/>
  <c r="V37" i="1"/>
  <c r="V33" i="1"/>
  <c r="V38" i="1"/>
  <c r="U31" i="1"/>
  <c r="U40" i="1" s="1"/>
  <c r="S45" i="1"/>
  <c r="S51" i="1" s="1"/>
  <c r="S47" i="1"/>
  <c r="S53" i="1" s="1"/>
  <c r="S46" i="1"/>
  <c r="S52" i="1" s="1"/>
  <c r="S44" i="1"/>
  <c r="S50" i="1" s="1"/>
  <c r="T53" i="1" l="1"/>
  <c r="X47" i="1"/>
  <c r="T40" i="1"/>
  <c r="V40" i="1"/>
  <c r="T46" i="1"/>
  <c r="T45" i="1"/>
  <c r="T44" i="1"/>
  <c r="T50" i="1" l="1"/>
  <c r="T51" i="1"/>
  <c r="X45" i="1"/>
  <c r="T52" i="1"/>
  <c r="X46" i="1"/>
  <c r="X44" i="1" l="1"/>
  <c r="X48" i="1" s="1"/>
  <c r="V48" i="1"/>
</calcChain>
</file>

<file path=xl/sharedStrings.xml><?xml version="1.0" encoding="utf-8"?>
<sst xmlns="http://schemas.openxmlformats.org/spreadsheetml/2006/main" count="87" uniqueCount="35">
  <si>
    <t>(1-r)/2</t>
  </si>
  <si>
    <t>r/2</t>
  </si>
  <si>
    <t>r=</t>
  </si>
  <si>
    <t>F2</t>
  </si>
  <si>
    <t>F3</t>
  </si>
  <si>
    <t>F4</t>
  </si>
  <si>
    <t>F5</t>
  </si>
  <si>
    <t>Exp|r</t>
  </si>
  <si>
    <t>LOD(D|r)</t>
  </si>
  <si>
    <t>LogL(D|r)</t>
  </si>
  <si>
    <t>LogL(D|r=.5)</t>
  </si>
  <si>
    <t>obs</t>
  </si>
  <si>
    <t>M1M2</t>
  </si>
  <si>
    <t>M1m2</t>
  </si>
  <si>
    <t>m1M2</t>
  </si>
  <si>
    <t>m1m2</t>
  </si>
  <si>
    <t>M1M1,M2M2</t>
  </si>
  <si>
    <t>Genotype</t>
  </si>
  <si>
    <t>M1M1,M2m2</t>
  </si>
  <si>
    <t>M1M1,m2m2</t>
  </si>
  <si>
    <t>M1m1,M2M2</t>
  </si>
  <si>
    <t>M1m2,M2m2</t>
  </si>
  <si>
    <t>m1m1,M2M2</t>
  </si>
  <si>
    <t>m1m1,M2m2</t>
  </si>
  <si>
    <t>m1m1,m2m2</t>
  </si>
  <si>
    <t>M1m1,M2m2</t>
  </si>
  <si>
    <t>M1m1,m2m2</t>
  </si>
  <si>
    <t>LogL(D|r=0.5)</t>
  </si>
  <si>
    <t>M1_M2_</t>
  </si>
  <si>
    <t>M1_m2m2</t>
  </si>
  <si>
    <t>m1m1M2_</t>
  </si>
  <si>
    <t>(Exp)|r</t>
  </si>
  <si>
    <t>ALA 4 2020 (F2)</t>
  </si>
  <si>
    <t>Codominance</t>
  </si>
  <si>
    <t>Dominance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</si>
</sst>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3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4" borderId="6" xfId="0" applyFill="1" applyBorder="1"/>
    <xf numFmtId="0" fontId="0" fillId="3" borderId="4" xfId="0" applyFill="1" applyBorder="1"/>
    <xf numFmtId="0" fontId="0" fillId="5" borderId="6" xfId="0" applyFill="1" applyBorder="1"/>
    <xf numFmtId="0" fontId="0" fillId="0" borderId="7" xfId="0" applyBorder="1"/>
    <xf numFmtId="0" fontId="0" fillId="4" borderId="8" xfId="0" applyFill="1" applyBorder="1"/>
    <xf numFmtId="0" fontId="0" fillId="5" borderId="8" xfId="0" applyFill="1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0" fillId="8" borderId="0" xfId="0" applyFill="1"/>
    <xf numFmtId="0" fontId="0" fillId="7" borderId="0" xfId="0" applyFill="1"/>
    <xf numFmtId="0" fontId="0" fillId="6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1603"/>
      <color rgb="FFE3A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AC53"/>
  <sheetViews>
    <sheetView tabSelected="1" topLeftCell="L21" zoomScale="120" zoomScaleNormal="120" workbookViewId="0">
      <selection activeCell="U44" sqref="U44"/>
    </sheetView>
  </sheetViews>
  <sheetFormatPr defaultColWidth="8.81640625" defaultRowHeight="14.5" x14ac:dyDescent="0.35"/>
  <cols>
    <col min="1" max="11" width="0" hidden="1" customWidth="1"/>
    <col min="12" max="12" width="12.54296875" customWidth="1"/>
    <col min="15" max="15" width="13.81640625" customWidth="1"/>
    <col min="16" max="16" width="8.36328125" customWidth="1"/>
    <col min="21" max="21" width="13.453125" customWidth="1"/>
    <col min="22" max="22" width="10.453125" customWidth="1"/>
    <col min="23" max="23" width="13.36328125" customWidth="1"/>
    <col min="24" max="24" width="12.453125" customWidth="1"/>
    <col min="25" max="25" width="11.81640625" customWidth="1"/>
    <col min="26" max="28" width="12.453125" customWidth="1"/>
    <col min="29" max="29" width="14.6328125" customWidth="1"/>
  </cols>
  <sheetData>
    <row r="1" hidden="1" x14ac:dyDescent="0.35"/>
    <row r="2" hidden="1" x14ac:dyDescent="0.35"/>
    <row r="3" hidden="1" x14ac:dyDescent="0.35"/>
    <row r="4" hidden="1" x14ac:dyDescent="0.35"/>
    <row r="5" hidden="1" x14ac:dyDescent="0.35"/>
    <row r="6" hidden="1" x14ac:dyDescent="0.35"/>
    <row r="7" hidden="1" x14ac:dyDescent="0.35"/>
    <row r="8" hidden="1" x14ac:dyDescent="0.35"/>
    <row r="9" hidden="1" x14ac:dyDescent="0.35"/>
    <row r="10" hidden="1" x14ac:dyDescent="0.35"/>
    <row r="11" hidden="1" x14ac:dyDescent="0.35"/>
    <row r="12" hidden="1" x14ac:dyDescent="0.35"/>
    <row r="13" hidden="1" x14ac:dyDescent="0.35"/>
    <row r="14" hidden="1" x14ac:dyDescent="0.35"/>
    <row r="15" hidden="1" x14ac:dyDescent="0.35"/>
    <row r="16" hidden="1" x14ac:dyDescent="0.35"/>
    <row r="17" spans="12:29" hidden="1" x14ac:dyDescent="0.35"/>
    <row r="18" spans="12:29" hidden="1" x14ac:dyDescent="0.35"/>
    <row r="19" spans="12:29" hidden="1" x14ac:dyDescent="0.35"/>
    <row r="20" spans="12:29" hidden="1" x14ac:dyDescent="0.35"/>
    <row r="22" spans="12:29" x14ac:dyDescent="0.35">
      <c r="Q22" t="s">
        <v>0</v>
      </c>
      <c r="R22" t="s">
        <v>1</v>
      </c>
      <c r="S22" t="s">
        <v>1</v>
      </c>
      <c r="T22" t="s">
        <v>0</v>
      </c>
    </row>
    <row r="23" spans="12:29" x14ac:dyDescent="0.35">
      <c r="O23" s="15" t="s">
        <v>2</v>
      </c>
      <c r="P23" s="14">
        <v>0.22</v>
      </c>
      <c r="Q23" t="s">
        <v>12</v>
      </c>
      <c r="R23" t="s">
        <v>13</v>
      </c>
      <c r="S23" t="s">
        <v>14</v>
      </c>
      <c r="T23" t="s">
        <v>15</v>
      </c>
      <c r="Z23" t="s">
        <v>0</v>
      </c>
      <c r="AA23" t="s">
        <v>1</v>
      </c>
      <c r="AB23" t="s">
        <v>1</v>
      </c>
      <c r="AC23" t="s">
        <v>0</v>
      </c>
    </row>
    <row r="24" spans="12:29" ht="15" thickBot="1" x14ac:dyDescent="0.4">
      <c r="Q24">
        <f>(1-$P$23)/2</f>
        <v>0.39</v>
      </c>
      <c r="R24">
        <f>($P$23)/2</f>
        <v>0.11</v>
      </c>
      <c r="S24">
        <f>($P$23)/2</f>
        <v>0.11</v>
      </c>
      <c r="T24">
        <f t="shared" ref="T24" si="0">(1-$P$23)/2</f>
        <v>0.39</v>
      </c>
      <c r="Z24" t="s">
        <v>12</v>
      </c>
      <c r="AA24" t="s">
        <v>13</v>
      </c>
      <c r="AB24" t="s">
        <v>14</v>
      </c>
      <c r="AC24" t="s">
        <v>15</v>
      </c>
    </row>
    <row r="25" spans="12:29" x14ac:dyDescent="0.35">
      <c r="N25" t="s">
        <v>0</v>
      </c>
      <c r="O25" s="15" t="s">
        <v>12</v>
      </c>
      <c r="P25">
        <f>(1-$P$23)/2</f>
        <v>0.39</v>
      </c>
      <c r="Q25" s="1">
        <f>$P25*Q$24</f>
        <v>0.15210000000000001</v>
      </c>
      <c r="R25" s="2">
        <f t="shared" ref="R25:T28" si="1">$P25*R$24</f>
        <v>4.2900000000000001E-2</v>
      </c>
      <c r="S25" s="3">
        <f t="shared" si="1"/>
        <v>4.2900000000000001E-2</v>
      </c>
      <c r="T25" s="4">
        <f t="shared" si="1"/>
        <v>0.15210000000000001</v>
      </c>
      <c r="V25" t="s">
        <v>0</v>
      </c>
      <c r="Y25" t="s">
        <v>12</v>
      </c>
      <c r="Z25" s="14" t="s">
        <v>16</v>
      </c>
      <c r="AA25" s="14" t="s">
        <v>18</v>
      </c>
      <c r="AB25" s="14" t="s">
        <v>20</v>
      </c>
      <c r="AC25" s="14" t="s">
        <v>25</v>
      </c>
    </row>
    <row r="26" spans="12:29" x14ac:dyDescent="0.35">
      <c r="N26" t="s">
        <v>1</v>
      </c>
      <c r="O26" s="15" t="s">
        <v>13</v>
      </c>
      <c r="P26">
        <f>($P$23)/2</f>
        <v>0.11</v>
      </c>
      <c r="Q26" s="5">
        <f t="shared" ref="Q26:Q28" si="2">$P26*Q$24</f>
        <v>4.2900000000000001E-2</v>
      </c>
      <c r="R26" s="6">
        <f t="shared" si="1"/>
        <v>1.21E-2</v>
      </c>
      <c r="S26" s="6">
        <f t="shared" si="1"/>
        <v>1.21E-2</v>
      </c>
      <c r="T26" s="7">
        <f t="shared" si="1"/>
        <v>4.2900000000000001E-2</v>
      </c>
      <c r="V26" t="s">
        <v>1</v>
      </c>
      <c r="Y26" t="s">
        <v>13</v>
      </c>
      <c r="Z26" s="14" t="s">
        <v>18</v>
      </c>
      <c r="AA26" s="14" t="s">
        <v>19</v>
      </c>
      <c r="AB26" s="14" t="s">
        <v>25</v>
      </c>
      <c r="AC26" s="14" t="s">
        <v>26</v>
      </c>
    </row>
    <row r="27" spans="12:29" x14ac:dyDescent="0.35">
      <c r="N27" t="s">
        <v>1</v>
      </c>
      <c r="O27" s="15" t="s">
        <v>14</v>
      </c>
      <c r="P27">
        <f>($P$23)/2</f>
        <v>0.11</v>
      </c>
      <c r="Q27" s="8">
        <f t="shared" si="2"/>
        <v>4.2900000000000001E-2</v>
      </c>
      <c r="R27" s="6">
        <f t="shared" si="1"/>
        <v>1.21E-2</v>
      </c>
      <c r="S27" s="6">
        <f t="shared" si="1"/>
        <v>1.21E-2</v>
      </c>
      <c r="T27" s="9">
        <f t="shared" si="1"/>
        <v>4.2900000000000001E-2</v>
      </c>
      <c r="V27" t="s">
        <v>1</v>
      </c>
      <c r="Y27" t="s">
        <v>14</v>
      </c>
      <c r="Z27" s="14" t="s">
        <v>20</v>
      </c>
      <c r="AA27" s="14" t="s">
        <v>21</v>
      </c>
      <c r="AB27" s="14" t="s">
        <v>22</v>
      </c>
      <c r="AC27" s="14" t="s">
        <v>23</v>
      </c>
    </row>
    <row r="28" spans="12:29" ht="15" thickBot="1" x14ac:dyDescent="0.4">
      <c r="N28" t="s">
        <v>0</v>
      </c>
      <c r="O28" s="15" t="s">
        <v>15</v>
      </c>
      <c r="P28">
        <f>(1-$P$23)/2</f>
        <v>0.39</v>
      </c>
      <c r="Q28" s="10">
        <f t="shared" si="2"/>
        <v>0.15210000000000001</v>
      </c>
      <c r="R28" s="11">
        <f t="shared" si="1"/>
        <v>4.2900000000000001E-2</v>
      </c>
      <c r="S28" s="12">
        <f t="shared" si="1"/>
        <v>4.2900000000000001E-2</v>
      </c>
      <c r="T28" s="13">
        <f t="shared" si="1"/>
        <v>0.15210000000000001</v>
      </c>
      <c r="V28" t="s">
        <v>0</v>
      </c>
      <c r="Y28" t="s">
        <v>15</v>
      </c>
      <c r="Z28" s="14" t="s">
        <v>25</v>
      </c>
      <c r="AA28" s="14" t="s">
        <v>26</v>
      </c>
      <c r="AB28" s="14" t="s">
        <v>23</v>
      </c>
      <c r="AC28" t="s">
        <v>24</v>
      </c>
    </row>
    <row r="30" spans="12:29" x14ac:dyDescent="0.35">
      <c r="N30" t="s">
        <v>11</v>
      </c>
      <c r="O30" s="16" t="s">
        <v>17</v>
      </c>
      <c r="Q30" t="s">
        <v>3</v>
      </c>
      <c r="R30" t="s">
        <v>4</v>
      </c>
      <c r="S30" t="s">
        <v>5</v>
      </c>
      <c r="T30" t="s">
        <v>6</v>
      </c>
      <c r="U30" t="s">
        <v>31</v>
      </c>
      <c r="V30" t="s">
        <v>9</v>
      </c>
      <c r="W30" s="14" t="s">
        <v>27</v>
      </c>
    </row>
    <row r="31" spans="12:29" x14ac:dyDescent="0.35">
      <c r="L31" t="s">
        <v>33</v>
      </c>
      <c r="N31">
        <v>150</v>
      </c>
      <c r="O31" s="14" t="s">
        <v>16</v>
      </c>
      <c r="P31" s="20"/>
      <c r="Q31">
        <f>Q25</f>
        <v>0.15210000000000001</v>
      </c>
      <c r="R31">
        <f>Q31+(Q32)/4+(Q34)/4+(Q35*$Q$25)</f>
        <v>0.24494964000000002</v>
      </c>
      <c r="S31">
        <f t="shared" ref="S31:T31" si="3">R31+(R32)/4+(R34)/4+(R35*$Q$25)</f>
        <v>0.29689146177600001</v>
      </c>
      <c r="T31">
        <f t="shared" si="3"/>
        <v>0.32467415604723843</v>
      </c>
      <c r="U31">
        <f>ROUND((S31*$N$40),0)</f>
        <v>120</v>
      </c>
      <c r="V31">
        <f>N31*LOG10(S31)</f>
        <v>-79.110343797889428</v>
      </c>
      <c r="W31">
        <v>-107.70658279250037</v>
      </c>
    </row>
    <row r="32" spans="12:29" x14ac:dyDescent="0.35">
      <c r="N32">
        <v>10</v>
      </c>
      <c r="O32" s="14" t="s">
        <v>18</v>
      </c>
      <c r="P32" s="20"/>
      <c r="Q32">
        <f>SUM(Q26,R25)</f>
        <v>8.5800000000000001E-2</v>
      </c>
      <c r="R32">
        <f>((Q32)/2)+(Q35*($Q$26+$R$25))</f>
        <v>7.107672000000001E-2</v>
      </c>
      <c r="S32">
        <f>((R32)/2)+(R35*($Q$26+$R$25))</f>
        <v>4.4791594848000008E-2</v>
      </c>
      <c r="T32">
        <f>((S32)/2)+(S35*($Q$26+$R$25))</f>
        <v>2.5434559748083205E-2</v>
      </c>
      <c r="U32">
        <f t="shared" ref="U32:U39" si="4">ROUND((S32*$N$40),0)</f>
        <v>18</v>
      </c>
      <c r="V32">
        <f t="shared" ref="V32:V39" si="5">N32*LOG10(S32)</f>
        <v>-13.488034738054843</v>
      </c>
      <c r="W32">
        <v>-12.621119296336117</v>
      </c>
    </row>
    <row r="33" spans="12:24" x14ac:dyDescent="0.35">
      <c r="N33">
        <v>49</v>
      </c>
      <c r="O33" s="14" t="s">
        <v>19</v>
      </c>
      <c r="P33" s="20"/>
      <c r="Q33">
        <f>R26</f>
        <v>1.21E-2</v>
      </c>
      <c r="R33">
        <f>Q33+(Q32)/4+(Q36)/4+(Q35*($R$26))</f>
        <v>5.8973639999999994E-2</v>
      </c>
      <c r="S33">
        <f t="shared" ref="S33:T33" si="6">R33+(R32)/4+(R36)/4+(R35*($R$26))</f>
        <v>9.5816943375999983E-2</v>
      </c>
      <c r="T33">
        <f t="shared" si="6"/>
        <v>0.11864128420467838</v>
      </c>
      <c r="U33">
        <f t="shared" si="4"/>
        <v>39</v>
      </c>
      <c r="V33">
        <f t="shared" si="5"/>
        <v>-49.909326689397069</v>
      </c>
      <c r="W33">
        <v>-35.184150378883459</v>
      </c>
    </row>
    <row r="34" spans="12:24" x14ac:dyDescent="0.35">
      <c r="N34">
        <v>12</v>
      </c>
      <c r="O34" s="14" t="s">
        <v>20</v>
      </c>
      <c r="P34" s="20"/>
      <c r="Q34">
        <f>SUM(Q27,S25)</f>
        <v>8.5800000000000001E-2</v>
      </c>
      <c r="R34">
        <f>Q34/2+(Q35*($Q$27+$S$25))</f>
        <v>7.107672000000001E-2</v>
      </c>
      <c r="S34">
        <f t="shared" ref="S34:T34" si="7">R34/2+(R35*($Q$27+$S$25))</f>
        <v>4.4791594848000008E-2</v>
      </c>
      <c r="T34">
        <f t="shared" si="7"/>
        <v>2.5434559748083205E-2</v>
      </c>
      <c r="U34">
        <f t="shared" si="4"/>
        <v>18</v>
      </c>
      <c r="V34">
        <f t="shared" si="5"/>
        <v>-16.185641685665814</v>
      </c>
      <c r="W34">
        <v>-15.145343155603339</v>
      </c>
    </row>
    <row r="35" spans="12:24" x14ac:dyDescent="0.35">
      <c r="N35">
        <v>6</v>
      </c>
      <c r="O35" s="14" t="s">
        <v>25</v>
      </c>
      <c r="P35" s="20"/>
      <c r="Q35">
        <f>SUM(Q28,R27,S26,T25)</f>
        <v>0.32840000000000003</v>
      </c>
      <c r="R35">
        <f>Q35*($Q$28+$R$27+$S$26+$T$25)</f>
        <v>0.10784656000000002</v>
      </c>
      <c r="S35">
        <f t="shared" ref="S35:T35" si="8">R35*($Q$28+$R$27+$S$26+$T$25)</f>
        <v>3.5416810304000013E-2</v>
      </c>
      <c r="T35">
        <f t="shared" si="8"/>
        <v>1.1630880503833605E-2</v>
      </c>
      <c r="U35">
        <f t="shared" si="4"/>
        <v>14</v>
      </c>
      <c r="V35">
        <f t="shared" si="5"/>
        <v>-8.7047433279467423</v>
      </c>
      <c r="W35">
        <v>-10.837079843903322</v>
      </c>
    </row>
    <row r="36" spans="12:24" x14ac:dyDescent="0.35">
      <c r="N36">
        <v>12</v>
      </c>
      <c r="O36" s="14" t="s">
        <v>26</v>
      </c>
      <c r="P36" s="20"/>
      <c r="Q36">
        <f>SUM(R28,T26)</f>
        <v>8.5800000000000001E-2</v>
      </c>
      <c r="R36">
        <f>Q36/2+(Q35*($R$28+$T$26))</f>
        <v>7.107672000000001E-2</v>
      </c>
      <c r="S36">
        <f t="shared" ref="S36:T36" si="9">R36/2+(R35*($R$28+$T$26))</f>
        <v>4.4791594848000008E-2</v>
      </c>
      <c r="T36">
        <f t="shared" si="9"/>
        <v>2.5434559748083205E-2</v>
      </c>
      <c r="U36">
        <f t="shared" si="4"/>
        <v>18</v>
      </c>
      <c r="V36">
        <f t="shared" si="5"/>
        <v>-16.185641685665814</v>
      </c>
      <c r="W36">
        <v>-15.145343155603339</v>
      </c>
    </row>
    <row r="37" spans="12:24" x14ac:dyDescent="0.35">
      <c r="N37">
        <v>34</v>
      </c>
      <c r="O37" s="14" t="s">
        <v>22</v>
      </c>
      <c r="P37" s="20"/>
      <c r="Q37">
        <f>S27</f>
        <v>1.21E-2</v>
      </c>
      <c r="R37">
        <f>Q37+(Q38)/4+(Q34)/4+(Q35*($S$27))</f>
        <v>5.8973639999999994E-2</v>
      </c>
      <c r="S37">
        <f t="shared" ref="S37:T37" si="10">R37+(R38)/4+(R34)/4+(R35*($S$27))</f>
        <v>9.5816943375999983E-2</v>
      </c>
      <c r="T37">
        <f t="shared" si="10"/>
        <v>0.11864128420467838</v>
      </c>
      <c r="U37">
        <f t="shared" si="4"/>
        <v>39</v>
      </c>
      <c r="V37">
        <f t="shared" si="5"/>
        <v>-34.630961376316336</v>
      </c>
      <c r="W37">
        <v>-24.413492099633419</v>
      </c>
    </row>
    <row r="38" spans="12:24" x14ac:dyDescent="0.35">
      <c r="N38">
        <v>9</v>
      </c>
      <c r="O38" s="14" t="s">
        <v>23</v>
      </c>
      <c r="P38" s="20"/>
      <c r="Q38">
        <f>SUM(S28,T27)</f>
        <v>8.5800000000000001E-2</v>
      </c>
      <c r="R38">
        <f>Q38/2+(Q35*($S$28+$T$27))</f>
        <v>7.107672000000001E-2</v>
      </c>
      <c r="S38">
        <f t="shared" ref="S38:T38" si="11">R38/2+(R35*($S$28+$T$27))</f>
        <v>4.4791594848000008E-2</v>
      </c>
      <c r="T38">
        <f t="shared" si="11"/>
        <v>2.5434559748083205E-2</v>
      </c>
      <c r="U38">
        <f t="shared" si="4"/>
        <v>18</v>
      </c>
      <c r="V38">
        <f t="shared" si="5"/>
        <v>-12.139231264249359</v>
      </c>
      <c r="W38">
        <v>-11.359007366702505</v>
      </c>
    </row>
    <row r="39" spans="12:24" x14ac:dyDescent="0.35">
      <c r="N39">
        <v>121</v>
      </c>
      <c r="O39" s="14" t="s">
        <v>24</v>
      </c>
      <c r="P39" s="20"/>
      <c r="Q39">
        <f>T28</f>
        <v>0.15210000000000001</v>
      </c>
      <c r="R39">
        <f>Q39+(Q$36)/4+(Q$38)/4+(Q35*$T$28)</f>
        <v>0.24494964000000002</v>
      </c>
      <c r="S39">
        <f t="shared" ref="S39:T39" si="12">R39+(R$36)/4+(R$38)/4+(R35*$T$28)</f>
        <v>0.29689146177600001</v>
      </c>
      <c r="T39">
        <f t="shared" si="12"/>
        <v>0.32467415604723843</v>
      </c>
      <c r="U39">
        <f t="shared" si="4"/>
        <v>120</v>
      </c>
      <c r="V39">
        <f t="shared" si="5"/>
        <v>-63.815677330297468</v>
      </c>
      <c r="W39">
        <v>-86.883310119283635</v>
      </c>
    </row>
    <row r="40" spans="12:24" x14ac:dyDescent="0.35">
      <c r="N40">
        <f>SUM(N31:N39)</f>
        <v>403</v>
      </c>
      <c r="O40" s="14"/>
      <c r="Q40">
        <f>SUM(Q31:Q39)</f>
        <v>1</v>
      </c>
      <c r="R40">
        <f t="shared" ref="R40:U40" si="13">SUM(R31:R39)</f>
        <v>1</v>
      </c>
      <c r="S40">
        <f t="shared" si="13"/>
        <v>1</v>
      </c>
      <c r="T40">
        <f t="shared" si="13"/>
        <v>1</v>
      </c>
      <c r="U40">
        <f t="shared" si="13"/>
        <v>404</v>
      </c>
      <c r="V40">
        <f>ROUND(SUM(V31:V39),0)</f>
        <v>-294</v>
      </c>
      <c r="W40">
        <v>-319</v>
      </c>
    </row>
    <row r="41" spans="12:24" x14ac:dyDescent="0.35">
      <c r="O41" s="14"/>
      <c r="V41" s="16"/>
    </row>
    <row r="42" spans="12:24" x14ac:dyDescent="0.35">
      <c r="V42" t="s">
        <v>32</v>
      </c>
    </row>
    <row r="43" spans="12:24" x14ac:dyDescent="0.35">
      <c r="N43" t="s">
        <v>11</v>
      </c>
      <c r="Q43" t="s">
        <v>3</v>
      </c>
      <c r="R43" t="s">
        <v>4</v>
      </c>
      <c r="S43" t="s">
        <v>5</v>
      </c>
      <c r="T43" t="s">
        <v>6</v>
      </c>
      <c r="V43" t="s">
        <v>9</v>
      </c>
      <c r="W43" t="s">
        <v>10</v>
      </c>
      <c r="X43" t="s">
        <v>8</v>
      </c>
    </row>
    <row r="44" spans="12:24" x14ac:dyDescent="0.35">
      <c r="L44" t="s">
        <v>34</v>
      </c>
      <c r="N44">
        <v>266</v>
      </c>
      <c r="O44" t="s">
        <v>28</v>
      </c>
      <c r="Q44">
        <f>Q31+Q32+Q34+Q35</f>
        <v>0.65210000000000001</v>
      </c>
      <c r="R44">
        <f>R31+R32+R34+R35</f>
        <v>0.49494964000000008</v>
      </c>
      <c r="S44">
        <f>S31+S32+S34+S35</f>
        <v>0.42189146177600001</v>
      </c>
      <c r="T44">
        <f>T31+T32+T34+T35</f>
        <v>0.38717415604723848</v>
      </c>
      <c r="U44" t="s">
        <v>28</v>
      </c>
      <c r="V44">
        <f>ROUND(N44*LOG10(Q44),1)</f>
        <v>-49.4</v>
      </c>
      <c r="W44">
        <v>-66.5</v>
      </c>
      <c r="X44">
        <f>-(W44-V44)</f>
        <v>17.100000000000001</v>
      </c>
    </row>
    <row r="45" spans="12:24" x14ac:dyDescent="0.35">
      <c r="N45">
        <v>45</v>
      </c>
      <c r="O45" s="18" t="s">
        <v>29</v>
      </c>
      <c r="Q45">
        <f>Q33+Q36</f>
        <v>9.7900000000000001E-2</v>
      </c>
      <c r="R45">
        <f>R33+R36</f>
        <v>0.13005036</v>
      </c>
      <c r="S45">
        <f>S33+S36</f>
        <v>0.14060853822399999</v>
      </c>
      <c r="T45">
        <f>T33+T36</f>
        <v>0.1440758439527616</v>
      </c>
      <c r="U45" s="18" t="s">
        <v>29</v>
      </c>
      <c r="V45">
        <f t="shared" ref="V45:V47" si="14">ROUND(N45*LOG10(Q45),1)</f>
        <v>-45.4</v>
      </c>
      <c r="W45">
        <v>-32.700000000000003</v>
      </c>
      <c r="X45">
        <f t="shared" ref="X45:X47" si="15">-(W45-V45)</f>
        <v>-12.699999999999996</v>
      </c>
    </row>
    <row r="46" spans="12:24" x14ac:dyDescent="0.35">
      <c r="N46">
        <v>40</v>
      </c>
      <c r="O46" s="19" t="s">
        <v>30</v>
      </c>
      <c r="Q46">
        <f>Q37+Q38</f>
        <v>9.7900000000000001E-2</v>
      </c>
      <c r="R46">
        <f t="shared" ref="R46:T46" si="16">R37+R38</f>
        <v>0.13005036</v>
      </c>
      <c r="S46">
        <f t="shared" si="16"/>
        <v>0.14060853822399999</v>
      </c>
      <c r="T46">
        <f t="shared" si="16"/>
        <v>0.1440758439527616</v>
      </c>
      <c r="U46" s="19" t="s">
        <v>30</v>
      </c>
      <c r="V46">
        <f t="shared" si="14"/>
        <v>-40.4</v>
      </c>
      <c r="W46">
        <v>-29.1</v>
      </c>
      <c r="X46">
        <f t="shared" si="15"/>
        <v>-11.299999999999997</v>
      </c>
    </row>
    <row r="47" spans="12:24" x14ac:dyDescent="0.35">
      <c r="N47">
        <v>70</v>
      </c>
      <c r="O47" s="17" t="s">
        <v>15</v>
      </c>
      <c r="Q47">
        <f>Q39</f>
        <v>0.15210000000000001</v>
      </c>
      <c r="R47">
        <f t="shared" ref="R47:T47" si="17">R39</f>
        <v>0.24494964000000002</v>
      </c>
      <c r="S47">
        <f t="shared" si="17"/>
        <v>0.29689146177600001</v>
      </c>
      <c r="T47">
        <f t="shared" si="17"/>
        <v>0.32467415604723843</v>
      </c>
      <c r="U47" s="17" t="s">
        <v>15</v>
      </c>
      <c r="V47">
        <f t="shared" si="14"/>
        <v>-57.3</v>
      </c>
      <c r="W47">
        <v>-84.3</v>
      </c>
      <c r="X47">
        <f t="shared" si="15"/>
        <v>27</v>
      </c>
    </row>
    <row r="48" spans="12:24" x14ac:dyDescent="0.35">
      <c r="N48">
        <f>SUM(N44:N47)</f>
        <v>421</v>
      </c>
      <c r="V48">
        <f>SUM(V44:V47)</f>
        <v>-192.5</v>
      </c>
      <c r="W48">
        <v>-212.60000000000002</v>
      </c>
      <c r="X48">
        <f>SUM(X44:X47)</f>
        <v>20.100000000000009</v>
      </c>
    </row>
    <row r="49" spans="17:20" x14ac:dyDescent="0.35">
      <c r="Q49" t="s">
        <v>7</v>
      </c>
    </row>
    <row r="50" spans="17:20" x14ac:dyDescent="0.35">
      <c r="Q50">
        <f>ROUND((Q44*$N$48),0)</f>
        <v>275</v>
      </c>
      <c r="R50">
        <f>ROUND((R44*$N$48),0)</f>
        <v>208</v>
      </c>
      <c r="S50">
        <f>ROUND((S44*$N$48),0)</f>
        <v>178</v>
      </c>
      <c r="T50">
        <f>ROUND((T44*$N$48),0)</f>
        <v>163</v>
      </c>
    </row>
    <row r="51" spans="17:20" x14ac:dyDescent="0.35">
      <c r="Q51">
        <f>ROUND((Q45*$N$48),0)</f>
        <v>41</v>
      </c>
      <c r="R51">
        <f t="shared" ref="R51:T53" si="18">ROUND((R45*$N$48),0)</f>
        <v>55</v>
      </c>
      <c r="S51">
        <f t="shared" si="18"/>
        <v>59</v>
      </c>
      <c r="T51">
        <f t="shared" si="18"/>
        <v>61</v>
      </c>
    </row>
    <row r="52" spans="17:20" x14ac:dyDescent="0.35">
      <c r="Q52">
        <f t="shared" ref="Q52:Q53" si="19">ROUND((Q46*$N$48),0)</f>
        <v>41</v>
      </c>
      <c r="R52">
        <f t="shared" si="18"/>
        <v>55</v>
      </c>
      <c r="S52">
        <f t="shared" si="18"/>
        <v>59</v>
      </c>
      <c r="T52">
        <f t="shared" si="18"/>
        <v>61</v>
      </c>
    </row>
    <row r="53" spans="17:20" x14ac:dyDescent="0.35">
      <c r="Q53">
        <f t="shared" si="19"/>
        <v>64</v>
      </c>
      <c r="R53">
        <f t="shared" si="18"/>
        <v>103</v>
      </c>
      <c r="S53">
        <f t="shared" si="18"/>
        <v>125</v>
      </c>
      <c r="T53">
        <f t="shared" si="18"/>
        <v>137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Pioneer Hi-Bred Int'l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linareju</dc:creator>
  <cp:lastModifiedBy>Anthony Mahama</cp:lastModifiedBy>
  <dcterms:created xsi:type="dcterms:W3CDTF">2014-03-02T17:58:44Z</dcterms:created>
  <dcterms:modified xsi:type="dcterms:W3CDTF">2023-10-15T02:36:40Z</dcterms:modified>
</cp:coreProperties>
</file>